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апрель" sheetId="2" r:id="rId1"/>
    <sheet name="Лист3" sheetId="3" r:id="rId2"/>
  </sheets>
  <definedNames>
    <definedName name="_xlnm.Print_Titles" localSheetId="0">апрель!$12:$13</definedName>
  </definedNames>
  <calcPr calcId="125725"/>
</workbook>
</file>

<file path=xl/calcChain.xml><?xml version="1.0" encoding="utf-8"?>
<calcChain xmlns="http://schemas.openxmlformats.org/spreadsheetml/2006/main">
  <c r="F55" i="2"/>
  <c r="H49"/>
  <c r="H41"/>
  <c r="F28"/>
  <c r="H27"/>
  <c r="G27"/>
  <c r="H21"/>
  <c r="F21"/>
  <c r="G19"/>
  <c r="H50"/>
  <c r="G50"/>
  <c r="F50"/>
  <c r="G49"/>
  <c r="F49"/>
  <c r="G41"/>
  <c r="F41"/>
  <c r="G28"/>
  <c r="F27"/>
  <c r="H26"/>
  <c r="G26"/>
  <c r="F26"/>
  <c r="H24"/>
  <c r="G24"/>
  <c r="F24"/>
  <c r="H22"/>
  <c r="G22"/>
  <c r="F22"/>
  <c r="G21"/>
  <c r="H20"/>
  <c r="G20"/>
  <c r="H19"/>
  <c r="F19"/>
  <c r="H18" l="1"/>
  <c r="G18"/>
  <c r="F18"/>
  <c r="H23"/>
  <c r="G23"/>
  <c r="G15" s="1"/>
  <c r="G14" s="1"/>
  <c r="F23"/>
  <c r="H53"/>
  <c r="G53"/>
  <c r="F53"/>
  <c r="G51"/>
  <c r="H51"/>
  <c r="F51"/>
  <c r="G48"/>
  <c r="H48"/>
  <c r="F48"/>
  <c r="G38"/>
  <c r="H38"/>
  <c r="F38"/>
  <c r="G36"/>
  <c r="H36"/>
  <c r="F36"/>
  <c r="F15" l="1"/>
  <c r="F14" s="1"/>
  <c r="F35"/>
  <c r="H35"/>
  <c r="H15"/>
  <c r="H14" s="1"/>
  <c r="G35"/>
  <c r="F47"/>
  <c r="G47"/>
  <c r="H47"/>
  <c r="F56" l="1"/>
  <c r="H56"/>
  <c r="G56"/>
</calcChain>
</file>

<file path=xl/sharedStrings.xml><?xml version="1.0" encoding="utf-8"?>
<sst xmlns="http://schemas.openxmlformats.org/spreadsheetml/2006/main" count="57" uniqueCount="56">
  <si>
    <t>Наименование мероприятия</t>
  </si>
  <si>
    <t>ГРБС</t>
  </si>
  <si>
    <t>Ежегодная денежная выплата на приобретение комплекта детской одежды и (или) обуви на обучающихся в общеобразовательных организациях по образовательным программам начального общего, основного общего и (или) среднего общего образования</t>
  </si>
  <si>
    <t>Ежемесячная денежная выплата беременным женщинам</t>
  </si>
  <si>
    <t xml:space="preserve">Ежемесячная денежная выплата кормящим матерям </t>
  </si>
  <si>
    <t xml:space="preserve">Ежемесячная денежная выплата на детей первых трех лет жизни 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</si>
  <si>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</si>
  <si>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</t>
  </si>
  <si>
    <t xml:space="preserve">Предоставление многодетным семьям, имеющим 8 и более детей, социальной выплаты на приобретение автотранспорта или сельскохозяйственной техники </t>
  </si>
  <si>
    <t>Социальная поддержка многодетных семей по оплате коммунальных услуг, проезда в общественном транспорте, питания для учащихся образовательных организаций и освобождению от платы за лекарства, приобретаемые по рецептам врачей</t>
  </si>
  <si>
    <t>Выплата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</si>
  <si>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</si>
  <si>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пособия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</si>
  <si>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Выплата пособия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</si>
  <si>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</si>
  <si>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</si>
  <si>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Мероприятия по проведению оздоровительной кампании детей</t>
  </si>
  <si>
    <t>Предоставление регионального материнского капитала на улучшение жилищных условий семьям, родившим (усыновившим) третьего или последующего ребенка</t>
  </si>
  <si>
    <t>Подпрограмма "Обеспечение жильем молодых семей"</t>
  </si>
  <si>
    <t>Предоставление социальных выплат молодым семьям при рождении (усыновлении) ребенка для компенсации расходов на приобретение (строительство) жилья</t>
  </si>
  <si>
    <t>ассигнования  2016</t>
  </si>
  <si>
    <t>исполнение 2016</t>
  </si>
  <si>
    <t xml:space="preserve">% исполнения </t>
  </si>
  <si>
    <t>к Закону Амурской области</t>
  </si>
  <si>
    <t>ВСЕГО</t>
  </si>
  <si>
    <t>Выплата единовременного пособия при всех формах устройства детей, лишенных родительского попечения, в семью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</si>
  <si>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</si>
  <si>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</si>
  <si>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</si>
  <si>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организациях профессионального образования</t>
  </si>
  <si>
    <t xml:space="preserve">Пособие на ребенка </t>
  </si>
  <si>
    <t>Государственная программа Амурской области "Обеспечение доступным и качественным жильем населения Амурской области на 2014 - 2020 годы"</t>
  </si>
  <si>
    <t>Подпрограмма "Улучшение жилищных условий отдельных категорий граждан, проживающих на территории области"</t>
  </si>
  <si>
    <t>Подпрограмма "Развитие системы защиты прав детей"</t>
  </si>
  <si>
    <t>Государственная программа  "Развитие образования Амурской области на 2014 - 2020 годы"</t>
  </si>
  <si>
    <t>Подпрограмма "Развитие дошкольного, общего и дополнительного образования детей"</t>
  </si>
  <si>
    <t>Подпрограмма "Социальная поддержка семьи и детей в Амурской области"</t>
  </si>
  <si>
    <t>Единовременная денежная выплата женщине-матери, награжденной почетным знаком "Материнская слава"</t>
  </si>
  <si>
    <t>Бюджетные ассигнования на государственную поддержку семьи и детей на 2018 год и плановый период 2019 и 2020 годов</t>
  </si>
  <si>
    <t>Предоставление многодетным семьям социальной выплаты на улучшение жилищных условий</t>
  </si>
  <si>
    <t>2018 год</t>
  </si>
  <si>
    <t>2019 год</t>
  </si>
  <si>
    <t>2020 год</t>
  </si>
  <si>
    <t>Субсидии пассажирским транспортным предприятиям на возмещение затрат в связи с проездом детей из многодетных семей с использованием микропроцессорной пластиковой карты "Транспортная карта школьника"</t>
  </si>
  <si>
    <t>Финансовое обеспечение расходов на предоставление дополнительных гарантий по социальной поддержке лиц из числа детей-сирот и детей, оставшихся без попечения родителей</t>
  </si>
  <si>
    <t>Финансовое обеспечение расходов на выплату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</si>
  <si>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</si>
  <si>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«Приложение № 12</t>
  </si>
  <si>
    <t>»</t>
  </si>
  <si>
    <t xml:space="preserve">от 13.12.2017 № 158-ОЗ     </t>
  </si>
  <si>
    <t>(тыс. рублей)</t>
  </si>
  <si>
    <t>Плановый период</t>
  </si>
  <si>
    <t>Государственная программа "Развитие системы социальной защиты населения Амурской области на 2014-2020 г."</t>
  </si>
  <si>
    <t>Реализация мероприятий по обеспечению жильем молодых семей</t>
  </si>
  <si>
    <t>Приложение № 5</t>
  </si>
  <si>
    <t>от 25.04.2018 № 208-ОЗ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</si>
</sst>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/>
    <xf numFmtId="0" fontId="2" fillId="0" borderId="0" xfId="0" applyFont="1" applyFill="1"/>
    <xf numFmtId="0" fontId="10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top"/>
    </xf>
    <xf numFmtId="164" fontId="3" fillId="2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6" fillId="2" borderId="0" xfId="0" applyFont="1" applyFill="1" applyAlignment="1">
      <alignment horizontal="center" wrapText="1"/>
    </xf>
    <xf numFmtId="0" fontId="3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8"/>
  <sheetViews>
    <sheetView tabSelected="1" workbookViewId="0">
      <selection activeCell="A19" sqref="A19"/>
    </sheetView>
  </sheetViews>
  <sheetFormatPr defaultRowHeight="15.75"/>
  <cols>
    <col min="1" max="1" width="67.28515625" style="1" customWidth="1"/>
    <col min="2" max="2" width="10.7109375" style="1" customWidth="1"/>
    <col min="3" max="4" width="17.85546875" style="1" hidden="1" customWidth="1"/>
    <col min="5" max="5" width="17.5703125" style="1" hidden="1" customWidth="1"/>
    <col min="6" max="6" width="14.42578125" style="1" customWidth="1"/>
    <col min="7" max="7" width="15.42578125" style="1" customWidth="1"/>
    <col min="8" max="8" width="18.28515625" style="1" customWidth="1"/>
    <col min="9" max="9" width="11.85546875" style="1" bestFit="1" customWidth="1"/>
    <col min="10" max="10" width="12.85546875" style="1" customWidth="1"/>
    <col min="11" max="11" width="13.28515625" style="1" customWidth="1"/>
    <col min="12" max="12" width="13.140625" style="1" customWidth="1"/>
    <col min="13" max="16384" width="9.140625" style="1"/>
  </cols>
  <sheetData>
    <row r="1" spans="1:11" ht="18.75">
      <c r="G1" s="6" t="s">
        <v>54</v>
      </c>
    </row>
    <row r="2" spans="1:11" ht="18.75">
      <c r="G2" s="6" t="s">
        <v>23</v>
      </c>
    </row>
    <row r="3" spans="1:11" ht="18.75">
      <c r="G3" s="6" t="s">
        <v>55</v>
      </c>
    </row>
    <row r="4" spans="1:11" ht="18.75">
      <c r="G4" s="22"/>
    </row>
    <row r="5" spans="1:11" ht="18.75">
      <c r="G5" s="6" t="s">
        <v>47</v>
      </c>
    </row>
    <row r="6" spans="1:11" ht="18.75">
      <c r="G6" s="6" t="s">
        <v>23</v>
      </c>
    </row>
    <row r="7" spans="1:11" ht="18.75">
      <c r="G7" s="6" t="s">
        <v>49</v>
      </c>
    </row>
    <row r="8" spans="1:11" ht="18.75">
      <c r="G8" s="7"/>
    </row>
    <row r="9" spans="1:11" ht="40.5" customHeight="1">
      <c r="A9" s="40" t="s">
        <v>38</v>
      </c>
      <c r="B9" s="40"/>
      <c r="C9" s="40"/>
      <c r="D9" s="40"/>
      <c r="E9" s="40"/>
      <c r="F9" s="40"/>
      <c r="G9" s="40"/>
      <c r="H9" s="40"/>
    </row>
    <row r="10" spans="1:11">
      <c r="A10" s="3"/>
      <c r="B10" s="3"/>
      <c r="C10" s="3"/>
      <c r="D10" s="3"/>
      <c r="E10" s="3"/>
      <c r="F10" s="3"/>
      <c r="G10" s="3"/>
      <c r="H10" s="3"/>
    </row>
    <row r="11" spans="1:11">
      <c r="A11" s="4"/>
      <c r="B11" s="3"/>
      <c r="C11" s="3"/>
      <c r="D11" s="3"/>
      <c r="E11" s="3"/>
      <c r="F11" s="3"/>
      <c r="G11" s="3"/>
      <c r="H11" s="9" t="s">
        <v>50</v>
      </c>
    </row>
    <row r="12" spans="1:11" ht="17.25" customHeight="1">
      <c r="A12" s="41" t="s">
        <v>0</v>
      </c>
      <c r="B12" s="41" t="s">
        <v>1</v>
      </c>
      <c r="C12" s="10" t="s">
        <v>20</v>
      </c>
      <c r="D12" s="10" t="s">
        <v>21</v>
      </c>
      <c r="E12" s="10" t="s">
        <v>22</v>
      </c>
      <c r="F12" s="41" t="s">
        <v>40</v>
      </c>
      <c r="G12" s="43" t="s">
        <v>51</v>
      </c>
      <c r="H12" s="44"/>
    </row>
    <row r="13" spans="1:11">
      <c r="A13" s="42"/>
      <c r="B13" s="42"/>
      <c r="C13" s="10"/>
      <c r="D13" s="10"/>
      <c r="E13" s="10"/>
      <c r="F13" s="42"/>
      <c r="G13" s="10" t="s">
        <v>41</v>
      </c>
      <c r="H13" s="10" t="s">
        <v>42</v>
      </c>
    </row>
    <row r="14" spans="1:11" ht="31.5">
      <c r="A14" s="14" t="s">
        <v>52</v>
      </c>
      <c r="B14" s="15"/>
      <c r="C14" s="15"/>
      <c r="D14" s="15"/>
      <c r="E14" s="15"/>
      <c r="F14" s="24">
        <f>F15</f>
        <v>2073639.9000000001</v>
      </c>
      <c r="G14" s="24">
        <f t="shared" ref="G14:H14" si="0">G15</f>
        <v>1862635.7999999998</v>
      </c>
      <c r="H14" s="24">
        <f t="shared" si="0"/>
        <v>1860558.0999999999</v>
      </c>
    </row>
    <row r="15" spans="1:11" ht="31.5">
      <c r="A15" s="16" t="s">
        <v>36</v>
      </c>
      <c r="B15" s="17"/>
      <c r="C15" s="17"/>
      <c r="D15" s="17"/>
      <c r="E15" s="17"/>
      <c r="F15" s="25">
        <f>SUM(F16:F28)</f>
        <v>2073639.9000000001</v>
      </c>
      <c r="G15" s="25">
        <f t="shared" ref="G15:H15" si="1">SUM(G16:G28)</f>
        <v>1862635.7999999998</v>
      </c>
      <c r="H15" s="25">
        <f t="shared" si="1"/>
        <v>1860558.0999999999</v>
      </c>
    </row>
    <row r="16" spans="1:11" ht="63">
      <c r="A16" s="18" t="s">
        <v>45</v>
      </c>
      <c r="B16" s="28">
        <v>915</v>
      </c>
      <c r="C16" s="30">
        <v>443810.14</v>
      </c>
      <c r="D16" s="30">
        <v>371363.47</v>
      </c>
      <c r="E16" s="28">
        <v>84</v>
      </c>
      <c r="F16" s="26">
        <v>525258.1</v>
      </c>
      <c r="G16" s="26">
        <v>568985.30000000005</v>
      </c>
      <c r="H16" s="26">
        <v>568985.30000000005</v>
      </c>
      <c r="I16" s="11"/>
      <c r="J16" s="2"/>
      <c r="K16" s="2"/>
    </row>
    <row r="17" spans="1:9" ht="47.25">
      <c r="A17" s="18" t="s">
        <v>44</v>
      </c>
      <c r="B17" s="28">
        <v>915</v>
      </c>
      <c r="C17" s="30">
        <v>2751.9</v>
      </c>
      <c r="D17" s="30">
        <v>2751.9</v>
      </c>
      <c r="E17" s="28">
        <v>100</v>
      </c>
      <c r="F17" s="26">
        <v>4065.5</v>
      </c>
      <c r="G17" s="26">
        <v>4207.1000000000004</v>
      </c>
      <c r="H17" s="26">
        <v>4207.1000000000004</v>
      </c>
    </row>
    <row r="18" spans="1:9" ht="31.5">
      <c r="A18" s="18" t="s">
        <v>37</v>
      </c>
      <c r="B18" s="28">
        <v>915</v>
      </c>
      <c r="C18" s="30">
        <v>250</v>
      </c>
      <c r="D18" s="30">
        <v>0</v>
      </c>
      <c r="E18" s="28">
        <v>0</v>
      </c>
      <c r="F18" s="26">
        <f>173.5+76.5</f>
        <v>250</v>
      </c>
      <c r="G18" s="26">
        <f>242.3+7.7</f>
        <v>250</v>
      </c>
      <c r="H18" s="26">
        <f>221.7+28.3</f>
        <v>250</v>
      </c>
    </row>
    <row r="19" spans="1:9" ht="67.5" customHeight="1">
      <c r="A19" s="18" t="s">
        <v>2</v>
      </c>
      <c r="B19" s="28">
        <v>915</v>
      </c>
      <c r="C19" s="30">
        <v>26412</v>
      </c>
      <c r="D19" s="30">
        <v>26030</v>
      </c>
      <c r="E19" s="28">
        <v>99</v>
      </c>
      <c r="F19" s="26">
        <f>23241.9+11694.9</f>
        <v>34936.800000000003</v>
      </c>
      <c r="G19" s="26">
        <f>33760.6+1073.4-0.1</f>
        <v>34833.9</v>
      </c>
      <c r="H19" s="26">
        <f>30886.5+3947.4</f>
        <v>34833.9</v>
      </c>
    </row>
    <row r="20" spans="1:9">
      <c r="A20" s="18" t="s">
        <v>3</v>
      </c>
      <c r="B20" s="28">
        <v>915</v>
      </c>
      <c r="C20" s="30">
        <v>5681.76</v>
      </c>
      <c r="D20" s="30">
        <v>3547.86</v>
      </c>
      <c r="E20" s="28">
        <v>62</v>
      </c>
      <c r="F20" s="26">
        <v>3915.5</v>
      </c>
      <c r="G20" s="26">
        <f>5668.6+371.1</f>
        <v>6039.7000000000007</v>
      </c>
      <c r="H20" s="26">
        <f>5186+1364.9</f>
        <v>6550.9</v>
      </c>
      <c r="I20" s="12"/>
    </row>
    <row r="21" spans="1:9">
      <c r="A21" s="18" t="s">
        <v>4</v>
      </c>
      <c r="B21" s="28">
        <v>915</v>
      </c>
      <c r="C21" s="30">
        <v>45885.72</v>
      </c>
      <c r="D21" s="30">
        <v>33373.83</v>
      </c>
      <c r="E21" s="28">
        <v>73</v>
      </c>
      <c r="F21" s="26">
        <f>30389.6+13219.4+0.1</f>
        <v>43609.1</v>
      </c>
      <c r="G21" s="26">
        <f>43996.6+1398.8</f>
        <v>45395.4</v>
      </c>
      <c r="H21" s="26">
        <f>40251.1+5144.2+0.1</f>
        <v>45395.399999999994</v>
      </c>
      <c r="I21" s="12"/>
    </row>
    <row r="22" spans="1:9">
      <c r="A22" s="18" t="s">
        <v>5</v>
      </c>
      <c r="B22" s="28">
        <v>915</v>
      </c>
      <c r="C22" s="30">
        <v>146212.79999999999</v>
      </c>
      <c r="D22" s="30">
        <v>109047.73</v>
      </c>
      <c r="E22" s="28">
        <v>75</v>
      </c>
      <c r="F22" s="26">
        <f>84109.2+59058.7</f>
        <v>143167.9</v>
      </c>
      <c r="G22" s="26">
        <f>121769.1+3871.4</f>
        <v>125640.5</v>
      </c>
      <c r="H22" s="26">
        <f>111402.8+14237.7</f>
        <v>125640.5</v>
      </c>
      <c r="I22" s="12"/>
    </row>
    <row r="23" spans="1:9" ht="47.25" customHeight="1">
      <c r="A23" s="18" t="s">
        <v>6</v>
      </c>
      <c r="B23" s="28">
        <v>915</v>
      </c>
      <c r="C23" s="30">
        <v>297744.32</v>
      </c>
      <c r="D23" s="30">
        <v>257533.26</v>
      </c>
      <c r="E23" s="28">
        <v>87</v>
      </c>
      <c r="F23" s="26">
        <f>438154.2-78.7+270784.5</f>
        <v>708860</v>
      </c>
      <c r="G23" s="26">
        <f>438154.2-78.7</f>
        <v>438075.5</v>
      </c>
      <c r="H23" s="26">
        <f>438154.2-78.7</f>
        <v>438075.5</v>
      </c>
      <c r="I23" s="13"/>
    </row>
    <row r="24" spans="1:9">
      <c r="A24" s="18" t="s">
        <v>30</v>
      </c>
      <c r="B24" s="28">
        <v>915</v>
      </c>
      <c r="C24" s="30">
        <v>314833.98</v>
      </c>
      <c r="D24" s="30">
        <v>241710.81</v>
      </c>
      <c r="E24" s="28">
        <v>77</v>
      </c>
      <c r="F24" s="26">
        <f>225374.9+101316.2</f>
        <v>326691.09999999998</v>
      </c>
      <c r="G24" s="26">
        <f>326286.5+10373.7</f>
        <v>336660.2</v>
      </c>
      <c r="H24" s="26">
        <f>298509.6+38150.6</f>
        <v>336660.19999999995</v>
      </c>
      <c r="I24" s="12"/>
    </row>
    <row r="25" spans="1:9" ht="47.25">
      <c r="A25" s="18" t="s">
        <v>7</v>
      </c>
      <c r="B25" s="28">
        <v>915</v>
      </c>
      <c r="C25" s="30">
        <v>69154.87</v>
      </c>
      <c r="D25" s="30">
        <v>43422.97</v>
      </c>
      <c r="E25" s="28">
        <v>63</v>
      </c>
      <c r="F25" s="26">
        <v>58658</v>
      </c>
      <c r="G25" s="26">
        <v>58612.2</v>
      </c>
      <c r="H25" s="26">
        <v>58612.2</v>
      </c>
    </row>
    <row r="26" spans="1:9" ht="49.5" customHeight="1">
      <c r="A26" s="18" t="s">
        <v>8</v>
      </c>
      <c r="B26" s="28">
        <v>915</v>
      </c>
      <c r="C26" s="30">
        <v>600</v>
      </c>
      <c r="D26" s="30">
        <v>600</v>
      </c>
      <c r="E26" s="28">
        <v>100</v>
      </c>
      <c r="F26" s="26">
        <f>416.3+183.7</f>
        <v>600</v>
      </c>
      <c r="G26" s="26">
        <f>581.5+18.5</f>
        <v>600</v>
      </c>
      <c r="H26" s="26">
        <f>532+68</f>
        <v>600</v>
      </c>
      <c r="I26" s="12"/>
    </row>
    <row r="27" spans="1:9" ht="63.75" customHeight="1">
      <c r="A27" s="18" t="s">
        <v>9</v>
      </c>
      <c r="B27" s="28">
        <v>915</v>
      </c>
      <c r="C27" s="30">
        <v>188299.61</v>
      </c>
      <c r="D27" s="30">
        <v>141580.49</v>
      </c>
      <c r="E27" s="28">
        <v>75</v>
      </c>
      <c r="F27" s="26">
        <f>159234.9+48807.2</f>
        <v>208042.09999999998</v>
      </c>
      <c r="G27" s="26">
        <f>222450.4+7070.9+0.1</f>
        <v>229521.4</v>
      </c>
      <c r="H27" s="26">
        <f>203517+26004.3+0.1</f>
        <v>229521.4</v>
      </c>
      <c r="I27" s="12"/>
    </row>
    <row r="28" spans="1:9" ht="63.75" customHeight="1">
      <c r="A28" s="18" t="s">
        <v>43</v>
      </c>
      <c r="B28" s="28">
        <v>915</v>
      </c>
      <c r="C28" s="30">
        <v>7290</v>
      </c>
      <c r="D28" s="30">
        <v>4559</v>
      </c>
      <c r="E28" s="28">
        <v>63</v>
      </c>
      <c r="F28" s="26">
        <f>11278.9+4306.8+0.1</f>
        <v>15585.800000000001</v>
      </c>
      <c r="G28" s="26">
        <f>13814.6</f>
        <v>13814.6</v>
      </c>
      <c r="H28" s="26">
        <v>11225.7</v>
      </c>
      <c r="I28" s="12"/>
    </row>
    <row r="29" spans="1:9" ht="31.5" hidden="1" customHeight="1">
      <c r="A29" s="18" t="s">
        <v>25</v>
      </c>
      <c r="B29" s="28">
        <v>915</v>
      </c>
      <c r="C29" s="30"/>
      <c r="D29" s="30"/>
      <c r="E29" s="28"/>
      <c r="F29" s="26"/>
      <c r="G29" s="26"/>
      <c r="H29" s="26"/>
    </row>
    <row r="30" spans="1:9" ht="96.75" hidden="1" customHeight="1">
      <c r="A30" s="19" t="s">
        <v>26</v>
      </c>
      <c r="B30" s="28">
        <v>915</v>
      </c>
      <c r="C30" s="30"/>
      <c r="D30" s="30"/>
      <c r="E30" s="28"/>
      <c r="F30" s="26"/>
      <c r="G30" s="26"/>
      <c r="H30" s="26"/>
    </row>
    <row r="31" spans="1:9" ht="63" hidden="1">
      <c r="A31" s="18" t="s">
        <v>10</v>
      </c>
      <c r="B31" s="28">
        <v>915</v>
      </c>
      <c r="C31" s="30"/>
      <c r="D31" s="30"/>
      <c r="E31" s="28"/>
      <c r="F31" s="26"/>
      <c r="G31" s="26"/>
      <c r="H31" s="26"/>
    </row>
    <row r="32" spans="1:9" ht="47.25" hidden="1">
      <c r="A32" s="18" t="s">
        <v>11</v>
      </c>
      <c r="B32" s="28">
        <v>915</v>
      </c>
      <c r="C32" s="30"/>
      <c r="D32" s="30"/>
      <c r="E32" s="28"/>
      <c r="F32" s="26"/>
      <c r="G32" s="26"/>
      <c r="H32" s="26"/>
    </row>
    <row r="33" spans="1:12" ht="63" hidden="1">
      <c r="A33" s="18" t="s">
        <v>12</v>
      </c>
      <c r="B33" s="28">
        <v>915</v>
      </c>
      <c r="C33" s="30"/>
      <c r="D33" s="30"/>
      <c r="E33" s="28"/>
      <c r="F33" s="26"/>
      <c r="G33" s="26"/>
      <c r="H33" s="26"/>
    </row>
    <row r="34" spans="1:12" ht="51" hidden="1" customHeight="1">
      <c r="A34" s="18" t="s">
        <v>13</v>
      </c>
      <c r="B34" s="28">
        <v>915</v>
      </c>
      <c r="C34" s="30"/>
      <c r="D34" s="30"/>
      <c r="E34" s="28"/>
      <c r="F34" s="26"/>
      <c r="G34" s="26"/>
      <c r="H34" s="26"/>
      <c r="J34" s="2"/>
      <c r="K34" s="2"/>
      <c r="L34" s="2"/>
    </row>
    <row r="35" spans="1:12" ht="31.5">
      <c r="A35" s="14" t="s">
        <v>34</v>
      </c>
      <c r="B35" s="15"/>
      <c r="C35" s="15"/>
      <c r="D35" s="15"/>
      <c r="E35" s="15"/>
      <c r="F35" s="24">
        <f>F36+F38</f>
        <v>965460.2</v>
      </c>
      <c r="G35" s="24">
        <f t="shared" ref="G35:H35" si="2">G36+G38</f>
        <v>901288.2</v>
      </c>
      <c r="H35" s="24">
        <f t="shared" si="2"/>
        <v>891487.9</v>
      </c>
    </row>
    <row r="36" spans="1:12" ht="31.5">
      <c r="A36" s="20" t="s">
        <v>35</v>
      </c>
      <c r="B36" s="21"/>
      <c r="C36" s="21"/>
      <c r="D36" s="21"/>
      <c r="E36" s="21"/>
      <c r="F36" s="25">
        <f>F37</f>
        <v>387093.1</v>
      </c>
      <c r="G36" s="25">
        <f t="shared" ref="G36:H36" si="3">G37</f>
        <v>392172.1</v>
      </c>
      <c r="H36" s="25">
        <f t="shared" si="3"/>
        <v>393339.9</v>
      </c>
    </row>
    <row r="37" spans="1:12" ht="63">
      <c r="A37" s="18" t="s">
        <v>14</v>
      </c>
      <c r="B37" s="28">
        <v>914</v>
      </c>
      <c r="C37" s="31">
        <v>262596.3</v>
      </c>
      <c r="D37" s="31">
        <v>184615.8</v>
      </c>
      <c r="E37" s="28">
        <v>70.3</v>
      </c>
      <c r="F37" s="26">
        <v>387093.1</v>
      </c>
      <c r="G37" s="26">
        <v>392172.1</v>
      </c>
      <c r="H37" s="26">
        <v>393339.9</v>
      </c>
      <c r="I37" s="12"/>
    </row>
    <row r="38" spans="1:12" ht="20.25" customHeight="1">
      <c r="A38" s="20" t="s">
        <v>33</v>
      </c>
      <c r="B38" s="17"/>
      <c r="C38" s="17"/>
      <c r="D38" s="17"/>
      <c r="E38" s="17"/>
      <c r="F38" s="25">
        <f>SUM(F39:F46)</f>
        <v>578367.1</v>
      </c>
      <c r="G38" s="25">
        <f t="shared" ref="G38:H38" si="4">SUM(G39:G46)</f>
        <v>509116.1</v>
      </c>
      <c r="H38" s="25">
        <f t="shared" si="4"/>
        <v>498148</v>
      </c>
    </row>
    <row r="39" spans="1:12" ht="47.25">
      <c r="A39" s="18" t="s">
        <v>15</v>
      </c>
      <c r="B39" s="28">
        <v>914</v>
      </c>
      <c r="C39" s="31">
        <v>45775.1</v>
      </c>
      <c r="D39" s="31">
        <v>44231.4</v>
      </c>
      <c r="E39" s="28">
        <v>96.6</v>
      </c>
      <c r="F39" s="26">
        <v>45775.1</v>
      </c>
      <c r="G39" s="26">
        <v>38904.699999999997</v>
      </c>
      <c r="H39" s="26">
        <v>31613.8</v>
      </c>
    </row>
    <row r="40" spans="1:12">
      <c r="A40" s="35" t="s">
        <v>16</v>
      </c>
      <c r="B40" s="28">
        <v>914</v>
      </c>
      <c r="C40" s="31">
        <v>4303</v>
      </c>
      <c r="D40" s="31">
        <v>4073</v>
      </c>
      <c r="E40" s="28">
        <v>94.7</v>
      </c>
      <c r="F40" s="26">
        <v>5003</v>
      </c>
      <c r="G40" s="26">
        <v>4252.1000000000004</v>
      </c>
      <c r="H40" s="26">
        <v>3455.2</v>
      </c>
    </row>
    <row r="41" spans="1:12">
      <c r="A41" s="36"/>
      <c r="B41" s="28">
        <v>915</v>
      </c>
      <c r="C41" s="31">
        <v>64398.3</v>
      </c>
      <c r="D41" s="31">
        <v>64170.9</v>
      </c>
      <c r="E41" s="28">
        <v>99.7</v>
      </c>
      <c r="F41" s="26">
        <f>44686.5+45226</f>
        <v>89912.5</v>
      </c>
      <c r="G41" s="26">
        <f>54732.8+7211.1</f>
        <v>61943.9</v>
      </c>
      <c r="H41" s="26">
        <f>44475.7+14863.6-0.1</f>
        <v>59339.199999999997</v>
      </c>
    </row>
    <row r="42" spans="1:12">
      <c r="A42" s="37"/>
      <c r="B42" s="28">
        <v>918</v>
      </c>
      <c r="C42" s="31">
        <v>30400</v>
      </c>
      <c r="D42" s="31">
        <v>15623.6</v>
      </c>
      <c r="E42" s="28">
        <v>51.4</v>
      </c>
      <c r="F42" s="26">
        <v>33115.199999999997</v>
      </c>
      <c r="G42" s="26">
        <v>33115.300000000003</v>
      </c>
      <c r="H42" s="26">
        <v>33115.199999999997</v>
      </c>
    </row>
    <row r="43" spans="1:12" ht="47.25">
      <c r="A43" s="32" t="s">
        <v>46</v>
      </c>
      <c r="B43" s="28">
        <v>914</v>
      </c>
      <c r="C43" s="31"/>
      <c r="D43" s="31"/>
      <c r="E43" s="28"/>
      <c r="F43" s="26">
        <v>33536.199999999997</v>
      </c>
      <c r="G43" s="26"/>
      <c r="H43" s="26"/>
    </row>
    <row r="44" spans="1:12" ht="24.75" customHeight="1">
      <c r="A44" s="38" t="s">
        <v>29</v>
      </c>
      <c r="B44" s="28">
        <v>914</v>
      </c>
      <c r="C44" s="31"/>
      <c r="D44" s="31"/>
      <c r="E44" s="28"/>
      <c r="F44" s="27">
        <v>338231.1</v>
      </c>
      <c r="G44" s="27">
        <v>338231.1</v>
      </c>
      <c r="H44" s="27">
        <v>338231.1</v>
      </c>
    </row>
    <row r="45" spans="1:12" ht="24.75" customHeight="1">
      <c r="A45" s="39"/>
      <c r="B45" s="28">
        <v>917</v>
      </c>
      <c r="C45" s="31"/>
      <c r="D45" s="31"/>
      <c r="E45" s="28"/>
      <c r="F45" s="26">
        <v>3342.8</v>
      </c>
      <c r="G45" s="26">
        <v>3237.5</v>
      </c>
      <c r="H45" s="26">
        <v>2962</v>
      </c>
    </row>
    <row r="46" spans="1:12" ht="24.75" customHeight="1">
      <c r="A46" s="39"/>
      <c r="B46" s="28">
        <v>918</v>
      </c>
      <c r="C46" s="31"/>
      <c r="D46" s="31"/>
      <c r="E46" s="28"/>
      <c r="F46" s="26">
        <v>29451.200000000001</v>
      </c>
      <c r="G46" s="26">
        <v>29431.5</v>
      </c>
      <c r="H46" s="26">
        <v>29431.5</v>
      </c>
    </row>
    <row r="47" spans="1:12" ht="47.25">
      <c r="A47" s="14" t="s">
        <v>31</v>
      </c>
      <c r="B47" s="15"/>
      <c r="C47" s="15"/>
      <c r="D47" s="15"/>
      <c r="E47" s="15"/>
      <c r="F47" s="24">
        <f>F48+F51+F53</f>
        <v>198351.00000000003</v>
      </c>
      <c r="G47" s="24">
        <f t="shared" ref="G47:H47" si="5">G48+G51+G53</f>
        <v>173312.80000000002</v>
      </c>
      <c r="H47" s="24">
        <f t="shared" si="5"/>
        <v>178066.7</v>
      </c>
    </row>
    <row r="48" spans="1:12" ht="31.5">
      <c r="A48" s="20" t="s">
        <v>32</v>
      </c>
      <c r="B48" s="17"/>
      <c r="C48" s="17"/>
      <c r="D48" s="17"/>
      <c r="E48" s="17"/>
      <c r="F48" s="25">
        <f>SUM(F49:F50)</f>
        <v>57417.3</v>
      </c>
      <c r="G48" s="25">
        <f t="shared" ref="G48:H48" si="6">SUM(G49:G50)</f>
        <v>53925</v>
      </c>
      <c r="H48" s="25">
        <f t="shared" si="6"/>
        <v>53925</v>
      </c>
    </row>
    <row r="49" spans="1:9" ht="31.5">
      <c r="A49" s="33" t="s">
        <v>39</v>
      </c>
      <c r="B49" s="28">
        <v>915</v>
      </c>
      <c r="C49" s="31">
        <v>5140.3</v>
      </c>
      <c r="D49" s="31">
        <v>5140.3</v>
      </c>
      <c r="E49" s="28">
        <v>100</v>
      </c>
      <c r="F49" s="26">
        <f>2758.3+4709</f>
        <v>7467.3</v>
      </c>
      <c r="G49" s="26">
        <f>3852.5+122.5</f>
        <v>3975</v>
      </c>
      <c r="H49" s="26">
        <f>3524.5+450.4+0.1</f>
        <v>3975</v>
      </c>
      <c r="I49" s="12"/>
    </row>
    <row r="50" spans="1:9" ht="47.25">
      <c r="A50" s="33" t="s">
        <v>17</v>
      </c>
      <c r="B50" s="28">
        <v>915</v>
      </c>
      <c r="C50" s="34">
        <v>197369</v>
      </c>
      <c r="D50" s="34">
        <v>197228</v>
      </c>
      <c r="E50" s="28">
        <v>99.9</v>
      </c>
      <c r="F50" s="26">
        <f>34660.7+15289.3</f>
        <v>49950</v>
      </c>
      <c r="G50" s="26">
        <f>48410.9+1539.1</f>
        <v>49950</v>
      </c>
      <c r="H50" s="26">
        <f>44289.6+5660.4</f>
        <v>49950</v>
      </c>
      <c r="I50" s="12"/>
    </row>
    <row r="51" spans="1:9" ht="63">
      <c r="A51" s="20" t="s">
        <v>27</v>
      </c>
      <c r="B51" s="17"/>
      <c r="C51" s="17"/>
      <c r="D51" s="17"/>
      <c r="E51" s="17"/>
      <c r="F51" s="25">
        <f>F52</f>
        <v>114455.1</v>
      </c>
      <c r="G51" s="25">
        <f t="shared" ref="G51:H51" si="7">G52</f>
        <v>119292.2</v>
      </c>
      <c r="H51" s="25">
        <f t="shared" si="7"/>
        <v>124064</v>
      </c>
    </row>
    <row r="52" spans="1:9" ht="47.25">
      <c r="A52" s="33" t="s">
        <v>28</v>
      </c>
      <c r="B52" s="28">
        <v>915</v>
      </c>
      <c r="C52" s="15"/>
      <c r="D52" s="15"/>
      <c r="E52" s="15"/>
      <c r="F52" s="26">
        <v>114455.1</v>
      </c>
      <c r="G52" s="26">
        <v>119292.2</v>
      </c>
      <c r="H52" s="26">
        <v>124064</v>
      </c>
    </row>
    <row r="53" spans="1:9">
      <c r="A53" s="20" t="s">
        <v>18</v>
      </c>
      <c r="B53" s="17"/>
      <c r="C53" s="17"/>
      <c r="D53" s="17"/>
      <c r="E53" s="17"/>
      <c r="F53" s="25">
        <f>SUM(F54:F55)</f>
        <v>26478.600000000002</v>
      </c>
      <c r="G53" s="25">
        <f t="shared" ref="G53" si="8">SUM(G54:G55)</f>
        <v>95.6</v>
      </c>
      <c r="H53" s="25">
        <f t="shared" ref="H53" si="9">SUM(H54:H55)</f>
        <v>77.7</v>
      </c>
    </row>
    <row r="54" spans="1:9" ht="19.5" customHeight="1">
      <c r="A54" s="29" t="s">
        <v>53</v>
      </c>
      <c r="B54" s="28">
        <v>911</v>
      </c>
      <c r="C54" s="31">
        <v>10000</v>
      </c>
      <c r="D54" s="31">
        <v>8183.5</v>
      </c>
      <c r="E54" s="31">
        <v>81.8</v>
      </c>
      <c r="F54" s="26">
        <v>26366.2</v>
      </c>
      <c r="G54" s="26">
        <v>0</v>
      </c>
      <c r="H54" s="26">
        <v>0</v>
      </c>
    </row>
    <row r="55" spans="1:9" ht="47.25">
      <c r="A55" s="18" t="s">
        <v>19</v>
      </c>
      <c r="B55" s="28">
        <v>911</v>
      </c>
      <c r="C55" s="28">
        <v>180</v>
      </c>
      <c r="D55" s="28">
        <v>0</v>
      </c>
      <c r="E55" s="28">
        <v>0</v>
      </c>
      <c r="F55" s="26">
        <f>78+34.4</f>
        <v>112.4</v>
      </c>
      <c r="G55" s="26">
        <v>95.6</v>
      </c>
      <c r="H55" s="26">
        <v>77.7</v>
      </c>
    </row>
    <row r="56" spans="1:9">
      <c r="A56" s="5" t="s">
        <v>24</v>
      </c>
      <c r="B56" s="10"/>
      <c r="C56" s="10"/>
      <c r="D56" s="10"/>
      <c r="E56" s="10"/>
      <c r="F56" s="23">
        <f>F47+F14+F35</f>
        <v>3237451.1000000006</v>
      </c>
      <c r="G56" s="23">
        <f t="shared" ref="G56:H56" si="10">G47+G14+G35</f>
        <v>2937236.8</v>
      </c>
      <c r="H56" s="23">
        <f t="shared" si="10"/>
        <v>2930112.6999999997</v>
      </c>
    </row>
    <row r="57" spans="1:9" ht="18.75">
      <c r="F57" s="2"/>
      <c r="G57" s="2"/>
      <c r="H57" s="8" t="s">
        <v>48</v>
      </c>
    </row>
    <row r="58" spans="1:9">
      <c r="F58" s="2"/>
      <c r="G58" s="2"/>
      <c r="H58" s="2"/>
    </row>
  </sheetData>
  <mergeCells count="7">
    <mergeCell ref="A40:A42"/>
    <mergeCell ref="A44:A46"/>
    <mergeCell ref="A9:H9"/>
    <mergeCell ref="A12:A13"/>
    <mergeCell ref="B12:B13"/>
    <mergeCell ref="F12:F13"/>
    <mergeCell ref="G12:H12"/>
  </mergeCells>
  <pageMargins left="0.39370078740157483" right="0.31496062992125984" top="0.62992125984251968" bottom="0.39370078740157483" header="0.31496062992125984" footer="0.31496062992125984"/>
  <pageSetup paperSize="9" scale="69" fitToHeight="4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апрель</vt:lpstr>
      <vt:lpstr>Лист3</vt:lpstr>
      <vt:lpstr>апрель!Заголовки_для_печати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2018-04-26T07:13:13Z</dcterms:modified>
</cp:coreProperties>
</file>