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август" sheetId="2" r:id="rId1"/>
    <sheet name="Лист3" sheetId="3" r:id="rId2"/>
  </sheets>
  <definedNames>
    <definedName name="_xlnm.Print_Titles" localSheetId="0">август!$7:$8</definedName>
    <definedName name="_xlnm.Print_Area" localSheetId="0">август!$A$1:$H$52</definedName>
  </definedNames>
  <calcPr calcId="125725"/>
</workbook>
</file>

<file path=xl/calcChain.xml><?xml version="1.0" encoding="utf-8"?>
<calcChain xmlns="http://schemas.openxmlformats.org/spreadsheetml/2006/main">
  <c r="F32" i="2"/>
  <c r="F11"/>
  <c r="F12"/>
  <c r="F34"/>
  <c r="F45"/>
  <c r="F40"/>
  <c r="H44" l="1"/>
  <c r="H36"/>
  <c r="F23"/>
  <c r="H22"/>
  <c r="G22"/>
  <c r="H16"/>
  <c r="F16"/>
  <c r="G14"/>
  <c r="H45"/>
  <c r="G45"/>
  <c r="G44"/>
  <c r="F44"/>
  <c r="G36"/>
  <c r="F36"/>
  <c r="G23"/>
  <c r="F22"/>
  <c r="H21"/>
  <c r="G21"/>
  <c r="F21"/>
  <c r="H19"/>
  <c r="G19"/>
  <c r="F19"/>
  <c r="H17"/>
  <c r="G17"/>
  <c r="F17"/>
  <c r="G16"/>
  <c r="H15"/>
  <c r="G15"/>
  <c r="H14"/>
  <c r="F14"/>
  <c r="H13" l="1"/>
  <c r="G13"/>
  <c r="F13"/>
  <c r="H18"/>
  <c r="G18"/>
  <c r="F18"/>
  <c r="H48"/>
  <c r="G48"/>
  <c r="F48"/>
  <c r="G46"/>
  <c r="H46"/>
  <c r="F46"/>
  <c r="G43"/>
  <c r="H43"/>
  <c r="F43"/>
  <c r="G33"/>
  <c r="H33"/>
  <c r="F33"/>
  <c r="G31"/>
  <c r="H31"/>
  <c r="F31"/>
  <c r="H10" l="1"/>
  <c r="H9" s="1"/>
  <c r="F10"/>
  <c r="F9" s="1"/>
  <c r="G10"/>
  <c r="G9" s="1"/>
  <c r="F30"/>
  <c r="H30"/>
  <c r="G30"/>
  <c r="F42"/>
  <c r="G42"/>
  <c r="H42"/>
  <c r="F51" l="1"/>
  <c r="H51"/>
  <c r="G51"/>
</calcChain>
</file>

<file path=xl/sharedStrings.xml><?xml version="1.0" encoding="utf-8"?>
<sst xmlns="http://schemas.openxmlformats.org/spreadsheetml/2006/main" count="54" uniqueCount="54">
  <si>
    <t>Наименование мероприятия</t>
  </si>
  <si>
    <t>ГРБС</t>
  </si>
  <si>
    <t>Ежегодная денежная выплата на приобретение комплекта детской одежды и (или) обуви на обучающихся в общеобразовательных организациях по образовательным программам начального общего, основного общего и (или) среднего общего образования</t>
  </si>
  <si>
    <t>Ежемесячная денежная выплата беременным женщинам</t>
  </si>
  <si>
    <t xml:space="preserve">Ежемесячная денежная выплата кормящим матерям </t>
  </si>
  <si>
    <t xml:space="preserve">Ежемесячная денежная выплата на детей первых трех лет жизни 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</si>
  <si>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</si>
  <si>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</t>
  </si>
  <si>
    <t xml:space="preserve">Предоставление многодетным семьям, имеющим 8 и более детей, социальной выплаты на приобретение автотранспорта или сельскохозяйственной техники </t>
  </si>
  <si>
    <t>Социальная поддержка многодетных семей по оплате коммунальных услуг, проезда в общественном транспорте, питания для учащихся образовательных организаций и освобождению от платы за лекарства, приобретаемые по рецептам врачей</t>
  </si>
  <si>
    <t>Выплата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</si>
  <si>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</si>
  <si>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пособия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</si>
  <si>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Выплата пособия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</si>
  <si>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</si>
  <si>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</si>
  <si>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Мероприятия по проведению оздоровительной кампании детей</t>
  </si>
  <si>
    <t>Предоставление регионального материнского капитала на улучшение жилищных условий семьям, родившим (усыновившим) третьего или последующего ребенка</t>
  </si>
  <si>
    <t>Подпрограмма "Обеспечение жильем молодых семей"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</si>
  <si>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</si>
  <si>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ассигнования  2016</t>
  </si>
  <si>
    <t>исполнение 2016</t>
  </si>
  <si>
    <t xml:space="preserve">% исполнения </t>
  </si>
  <si>
    <t>к Закону Амурской области</t>
  </si>
  <si>
    <t>ВСЕГО</t>
  </si>
  <si>
    <t>(тыс. руб)</t>
  </si>
  <si>
    <t>Выплата единовременного пособия при всех формах устройства детей, лишенных родительского попечения, в семью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</si>
  <si>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</si>
  <si>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</si>
  <si>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</si>
  <si>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организациях профессионального образования</t>
  </si>
  <si>
    <t xml:space="preserve">Пособие на ребенка </t>
  </si>
  <si>
    <t>Государственная программа Амурской области "Обеспечение доступным и качественным жильем населения Амурской области на 2014 - 2020 годы"</t>
  </si>
  <si>
    <t>Подпрограмма "Улучшение жилищных условий отдельных категорий граждан, проживающих на территории области"</t>
  </si>
  <si>
    <t>Подпрограмма "Развитие системы защиты прав детей"</t>
  </si>
  <si>
    <t>Государственная программа  "Развитие образования Амурской области на 2014 - 2020 годы"</t>
  </si>
  <si>
    <t>Подпрограмма "Развитие дошкольного, общего и дополнительного образования детей"</t>
  </si>
  <si>
    <t>Подпрограмма "Социальная поддержка семьи и детей в Амурской области"</t>
  </si>
  <si>
    <t>Государственная программа "Развитие системы социальной защиты населения Амурской области на 2014-2020 г.г."</t>
  </si>
  <si>
    <t>Единовременная денежная выплата женщине-матери, награжденной почетным знаком "Материнская слава"</t>
  </si>
  <si>
    <t>Бюджетные ассигнования на государственную поддержку семьи и детей на 2018 год и плановый период 2019 и 2020 годов</t>
  </si>
  <si>
    <t>Предоставление многодетным семьям социальной выплаты на улучшение жилищных условий</t>
  </si>
  <si>
    <t>2018 год</t>
  </si>
  <si>
    <t>2019 год</t>
  </si>
  <si>
    <t>2020 год</t>
  </si>
  <si>
    <t>Субсидии пассажирским транспортным предприятиям на возмещение затрат в связи с проездом детей из многодетных семей с использованием микропроцессорной пластиковой карты "Транспортная карта школьника"</t>
  </si>
  <si>
    <t>Финансовое обеспечение расходов на предоставление дополнительных гарантий по социальной поддержке лиц из числа детей-сирот и детей, оставшихся без попечения родителей</t>
  </si>
  <si>
    <t>Финансовое обеспечение расходов на выплату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</si>
  <si>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</si>
  <si>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«Приложение № 12</t>
  </si>
  <si>
    <t>от 13.12.2017 № 158-ОЗ</t>
  </si>
  <si>
    <t>»</t>
  </si>
  <si>
    <t>Реализация мероприятий по обеспечению жильем молодых семей</t>
  </si>
  <si>
    <t>Плановый период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</si>
</sst>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vertical="top"/>
    </xf>
    <xf numFmtId="0" fontId="8" fillId="2" borderId="0" xfId="0" applyFont="1" applyFill="1" applyAlignment="1">
      <alignment horizontal="right"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4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 applyProtection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8" fillId="2" borderId="0" xfId="0" applyFont="1" applyFill="1" applyAlignment="1">
      <alignment horizontal="right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6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3"/>
  <sheetViews>
    <sheetView tabSelected="1" workbookViewId="0">
      <selection activeCell="F12" sqref="F12"/>
    </sheetView>
  </sheetViews>
  <sheetFormatPr defaultRowHeight="15.75"/>
  <cols>
    <col min="1" max="1" width="67.28515625" style="1" customWidth="1"/>
    <col min="2" max="2" width="10.7109375" style="1" customWidth="1"/>
    <col min="3" max="4" width="17.85546875" style="1" hidden="1" customWidth="1"/>
    <col min="5" max="5" width="16.7109375" style="1" hidden="1" customWidth="1"/>
    <col min="6" max="6" width="18.5703125" style="1" customWidth="1"/>
    <col min="7" max="7" width="20.140625" style="1" customWidth="1"/>
    <col min="8" max="8" width="22.140625" style="1" customWidth="1"/>
    <col min="9" max="9" width="11.85546875" style="1" bestFit="1" customWidth="1"/>
    <col min="10" max="10" width="12.85546875" style="1" customWidth="1"/>
    <col min="11" max="11" width="13.28515625" style="1" customWidth="1"/>
    <col min="12" max="12" width="13.140625" style="1" customWidth="1"/>
    <col min="13" max="16384" width="9.140625" style="1"/>
  </cols>
  <sheetData>
    <row r="1" spans="1:11" ht="18.75">
      <c r="G1" s="8" t="s">
        <v>49</v>
      </c>
    </row>
    <row r="2" spans="1:11" ht="18.75">
      <c r="G2" s="8" t="s">
        <v>23</v>
      </c>
    </row>
    <row r="3" spans="1:11" ht="18.75">
      <c r="G3" s="8" t="s">
        <v>50</v>
      </c>
    </row>
    <row r="4" spans="1:11" ht="18.75">
      <c r="G4" s="5"/>
    </row>
    <row r="5" spans="1:11" ht="40.5" customHeight="1">
      <c r="A5" s="42" t="s">
        <v>40</v>
      </c>
      <c r="B5" s="42"/>
      <c r="C5" s="42"/>
      <c r="D5" s="42"/>
      <c r="E5" s="42"/>
      <c r="F5" s="42"/>
      <c r="G5" s="42"/>
      <c r="H5" s="42"/>
    </row>
    <row r="6" spans="1:11" ht="18.75">
      <c r="A6" s="4"/>
      <c r="B6" s="3"/>
      <c r="C6" s="3"/>
      <c r="D6" s="3"/>
      <c r="E6" s="3"/>
      <c r="F6" s="3"/>
      <c r="G6" s="3"/>
      <c r="H6" s="36" t="s">
        <v>25</v>
      </c>
    </row>
    <row r="7" spans="1:11" ht="31.5">
      <c r="A7" s="43" t="s">
        <v>0</v>
      </c>
      <c r="B7" s="43" t="s">
        <v>1</v>
      </c>
      <c r="C7" s="7" t="s">
        <v>20</v>
      </c>
      <c r="D7" s="7" t="s">
        <v>21</v>
      </c>
      <c r="E7" s="7" t="s">
        <v>22</v>
      </c>
      <c r="F7" s="43" t="s">
        <v>42</v>
      </c>
      <c r="G7" s="45" t="s">
        <v>53</v>
      </c>
      <c r="H7" s="46"/>
    </row>
    <row r="8" spans="1:11">
      <c r="A8" s="44"/>
      <c r="B8" s="44"/>
      <c r="C8" s="7"/>
      <c r="D8" s="7"/>
      <c r="E8" s="7"/>
      <c r="F8" s="44"/>
      <c r="G8" s="7" t="s">
        <v>43</v>
      </c>
      <c r="H8" s="7" t="s">
        <v>44</v>
      </c>
    </row>
    <row r="9" spans="1:11" s="11" customFormat="1" ht="31.5">
      <c r="A9" s="9" t="s">
        <v>38</v>
      </c>
      <c r="B9" s="10"/>
      <c r="C9" s="10"/>
      <c r="D9" s="10"/>
      <c r="E9" s="10"/>
      <c r="F9" s="30">
        <f>F10</f>
        <v>2648136.3000000003</v>
      </c>
      <c r="G9" s="30">
        <f t="shared" ref="G9:H9" si="0">G10</f>
        <v>2484681.5999999996</v>
      </c>
      <c r="H9" s="30">
        <f t="shared" si="0"/>
        <v>2506867.4999999995</v>
      </c>
    </row>
    <row r="10" spans="1:11" s="11" customFormat="1" ht="31.5">
      <c r="A10" s="12" t="s">
        <v>37</v>
      </c>
      <c r="B10" s="13"/>
      <c r="C10" s="13"/>
      <c r="D10" s="13"/>
      <c r="E10" s="13"/>
      <c r="F10" s="31">
        <f>SUM(F11:F29)</f>
        <v>2648136.3000000003</v>
      </c>
      <c r="G10" s="31">
        <f>SUM(G11:G29)</f>
        <v>2484681.5999999996</v>
      </c>
      <c r="H10" s="31">
        <f>SUM(H11:H29)</f>
        <v>2506867.4999999995</v>
      </c>
    </row>
    <row r="11" spans="1:11" s="11" customFormat="1" ht="63">
      <c r="A11" s="14" t="s">
        <v>47</v>
      </c>
      <c r="B11" s="15">
        <v>915</v>
      </c>
      <c r="C11" s="16">
        <v>443810.14</v>
      </c>
      <c r="D11" s="16">
        <v>371363.47</v>
      </c>
      <c r="E11" s="15">
        <v>84</v>
      </c>
      <c r="F11" s="32">
        <f>525258.1-22031.8</f>
        <v>503226.3</v>
      </c>
      <c r="G11" s="32">
        <v>568985.30000000005</v>
      </c>
      <c r="H11" s="32">
        <v>568985.30000000005</v>
      </c>
      <c r="I11" s="17"/>
      <c r="J11" s="18"/>
      <c r="K11" s="18"/>
    </row>
    <row r="12" spans="1:11" s="11" customFormat="1" ht="47.25">
      <c r="A12" s="14" t="s">
        <v>46</v>
      </c>
      <c r="B12" s="15">
        <v>915</v>
      </c>
      <c r="C12" s="16">
        <v>2751.9</v>
      </c>
      <c r="D12" s="16">
        <v>2751.9</v>
      </c>
      <c r="E12" s="15">
        <v>100</v>
      </c>
      <c r="F12" s="32">
        <f>4065.5-2397.6</f>
        <v>1667.9</v>
      </c>
      <c r="G12" s="32">
        <v>4207.1000000000004</v>
      </c>
      <c r="H12" s="32">
        <v>4207.1000000000004</v>
      </c>
    </row>
    <row r="13" spans="1:11" s="11" customFormat="1" ht="31.5">
      <c r="A13" s="14" t="s">
        <v>39</v>
      </c>
      <c r="B13" s="15">
        <v>915</v>
      </c>
      <c r="C13" s="16">
        <v>250</v>
      </c>
      <c r="D13" s="16">
        <v>0</v>
      </c>
      <c r="E13" s="15">
        <v>0</v>
      </c>
      <c r="F13" s="32">
        <f>173.5+76.5</f>
        <v>250</v>
      </c>
      <c r="G13" s="32">
        <f>242.3+7.7</f>
        <v>250</v>
      </c>
      <c r="H13" s="32">
        <f>221.7+28.3</f>
        <v>250</v>
      </c>
    </row>
    <row r="14" spans="1:11" s="11" customFormat="1" ht="67.5" customHeight="1">
      <c r="A14" s="14" t="s">
        <v>2</v>
      </c>
      <c r="B14" s="15">
        <v>915</v>
      </c>
      <c r="C14" s="16">
        <v>26412</v>
      </c>
      <c r="D14" s="16">
        <v>26030</v>
      </c>
      <c r="E14" s="15">
        <v>99</v>
      </c>
      <c r="F14" s="32">
        <f>23241.9+11694.9</f>
        <v>34936.800000000003</v>
      </c>
      <c r="G14" s="32">
        <f>33760.6+1073.4-0.1</f>
        <v>34833.9</v>
      </c>
      <c r="H14" s="32">
        <f>30886.5+3947.4</f>
        <v>34833.9</v>
      </c>
    </row>
    <row r="15" spans="1:11" s="11" customFormat="1">
      <c r="A15" s="14" t="s">
        <v>3</v>
      </c>
      <c r="B15" s="15">
        <v>915</v>
      </c>
      <c r="C15" s="16">
        <v>5681.76</v>
      </c>
      <c r="D15" s="16">
        <v>3547.86</v>
      </c>
      <c r="E15" s="15">
        <v>62</v>
      </c>
      <c r="F15" s="32">
        <v>3915.5</v>
      </c>
      <c r="G15" s="32">
        <f>5668.6+371.1</f>
        <v>6039.7000000000007</v>
      </c>
      <c r="H15" s="32">
        <f>5186+1364.9</f>
        <v>6550.9</v>
      </c>
      <c r="I15" s="19"/>
    </row>
    <row r="16" spans="1:11" s="11" customFormat="1">
      <c r="A16" s="14" t="s">
        <v>4</v>
      </c>
      <c r="B16" s="15">
        <v>915</v>
      </c>
      <c r="C16" s="16">
        <v>45885.72</v>
      </c>
      <c r="D16" s="16">
        <v>33373.83</v>
      </c>
      <c r="E16" s="15">
        <v>73</v>
      </c>
      <c r="F16" s="32">
        <f>30389.6+13219.4+0.1</f>
        <v>43609.1</v>
      </c>
      <c r="G16" s="32">
        <f>43996.6+1398.8</f>
        <v>45395.4</v>
      </c>
      <c r="H16" s="32">
        <f>40251.1+5144.2+0.1</f>
        <v>45395.399999999994</v>
      </c>
      <c r="I16" s="19"/>
    </row>
    <row r="17" spans="1:12" s="11" customFormat="1">
      <c r="A17" s="14" t="s">
        <v>5</v>
      </c>
      <c r="B17" s="15">
        <v>915</v>
      </c>
      <c r="C17" s="16">
        <v>146212.79999999999</v>
      </c>
      <c r="D17" s="16">
        <v>109047.73</v>
      </c>
      <c r="E17" s="15">
        <v>75</v>
      </c>
      <c r="F17" s="32">
        <f>84109.2+59058.7</f>
        <v>143167.9</v>
      </c>
      <c r="G17" s="32">
        <f>121769.1+3871.4</f>
        <v>125640.5</v>
      </c>
      <c r="H17" s="32">
        <f>111402.8+14237.7</f>
        <v>125640.5</v>
      </c>
      <c r="I17" s="19"/>
    </row>
    <row r="18" spans="1:12" s="11" customFormat="1" ht="47.25" customHeight="1">
      <c r="A18" s="14" t="s">
        <v>6</v>
      </c>
      <c r="B18" s="15">
        <v>915</v>
      </c>
      <c r="C18" s="16">
        <v>297744.32</v>
      </c>
      <c r="D18" s="16">
        <v>257533.26</v>
      </c>
      <c r="E18" s="15">
        <v>87</v>
      </c>
      <c r="F18" s="32">
        <f>438154.2-78.7+270784.5</f>
        <v>708860</v>
      </c>
      <c r="G18" s="32">
        <f>438154.2-78.7</f>
        <v>438075.5</v>
      </c>
      <c r="H18" s="32">
        <f>438154.2-78.7</f>
        <v>438075.5</v>
      </c>
      <c r="I18" s="20"/>
    </row>
    <row r="19" spans="1:12" s="11" customFormat="1">
      <c r="A19" s="14" t="s">
        <v>31</v>
      </c>
      <c r="B19" s="15">
        <v>915</v>
      </c>
      <c r="C19" s="16">
        <v>314833.98</v>
      </c>
      <c r="D19" s="16">
        <v>241710.81</v>
      </c>
      <c r="E19" s="15">
        <v>77</v>
      </c>
      <c r="F19" s="32">
        <f>225374.9+101316.2</f>
        <v>326691.09999999998</v>
      </c>
      <c r="G19" s="32">
        <f>326286.5+10373.7</f>
        <v>336660.2</v>
      </c>
      <c r="H19" s="32">
        <f>298509.6+38150.6</f>
        <v>336660.19999999995</v>
      </c>
      <c r="I19" s="19"/>
    </row>
    <row r="20" spans="1:12" s="11" customFormat="1" ht="47.25">
      <c r="A20" s="14" t="s">
        <v>7</v>
      </c>
      <c r="B20" s="15">
        <v>915</v>
      </c>
      <c r="C20" s="16">
        <v>69154.87</v>
      </c>
      <c r="D20" s="16">
        <v>43422.97</v>
      </c>
      <c r="E20" s="15">
        <v>63</v>
      </c>
      <c r="F20" s="32">
        <v>58658</v>
      </c>
      <c r="G20" s="32">
        <v>58612.2</v>
      </c>
      <c r="H20" s="32">
        <v>58612.2</v>
      </c>
    </row>
    <row r="21" spans="1:12" s="11" customFormat="1" ht="49.5" customHeight="1">
      <c r="A21" s="14" t="s">
        <v>8</v>
      </c>
      <c r="B21" s="15">
        <v>915</v>
      </c>
      <c r="C21" s="16">
        <v>600</v>
      </c>
      <c r="D21" s="16">
        <v>600</v>
      </c>
      <c r="E21" s="15">
        <v>100</v>
      </c>
      <c r="F21" s="32">
        <f>416.3+183.7</f>
        <v>600</v>
      </c>
      <c r="G21" s="32">
        <f>581.5+18.5</f>
        <v>600</v>
      </c>
      <c r="H21" s="32">
        <f>532+68</f>
        <v>600</v>
      </c>
      <c r="I21" s="19"/>
    </row>
    <row r="22" spans="1:12" s="11" customFormat="1" ht="63.75" customHeight="1">
      <c r="A22" s="14" t="s">
        <v>9</v>
      </c>
      <c r="B22" s="15">
        <v>915</v>
      </c>
      <c r="C22" s="16">
        <v>188299.61</v>
      </c>
      <c r="D22" s="16">
        <v>141580.49</v>
      </c>
      <c r="E22" s="15">
        <v>75</v>
      </c>
      <c r="F22" s="32">
        <f>159234.9+48807.2</f>
        <v>208042.09999999998</v>
      </c>
      <c r="G22" s="32">
        <f>222450.4+7070.9+0.1</f>
        <v>229521.4</v>
      </c>
      <c r="H22" s="32">
        <f>203517+26004.3+0.1</f>
        <v>229521.4</v>
      </c>
      <c r="I22" s="19"/>
    </row>
    <row r="23" spans="1:12" s="11" customFormat="1" ht="63.75" customHeight="1">
      <c r="A23" s="14" t="s">
        <v>45</v>
      </c>
      <c r="B23" s="15">
        <v>915</v>
      </c>
      <c r="C23" s="16">
        <v>7290</v>
      </c>
      <c r="D23" s="16">
        <v>4559</v>
      </c>
      <c r="E23" s="15">
        <v>63</v>
      </c>
      <c r="F23" s="32">
        <f>11278.9+4306.8+0.1</f>
        <v>15585.800000000001</v>
      </c>
      <c r="G23" s="32">
        <f>13814.6</f>
        <v>13814.6</v>
      </c>
      <c r="H23" s="32">
        <v>11225.7</v>
      </c>
      <c r="I23" s="19"/>
    </row>
    <row r="24" spans="1:12" s="11" customFormat="1" ht="31.5" customHeight="1">
      <c r="A24" s="14" t="s">
        <v>26</v>
      </c>
      <c r="B24" s="15">
        <v>915</v>
      </c>
      <c r="C24" s="16"/>
      <c r="D24" s="16"/>
      <c r="E24" s="15"/>
      <c r="F24" s="32">
        <v>15639.7</v>
      </c>
      <c r="G24" s="32">
        <v>16262.7</v>
      </c>
      <c r="H24" s="32">
        <v>16693.7</v>
      </c>
    </row>
    <row r="25" spans="1:12" s="11" customFormat="1" ht="96.75" customHeight="1">
      <c r="A25" s="21" t="s">
        <v>27</v>
      </c>
      <c r="B25" s="15">
        <v>915</v>
      </c>
      <c r="C25" s="16"/>
      <c r="D25" s="16"/>
      <c r="E25" s="15"/>
      <c r="F25" s="32">
        <v>12082.1</v>
      </c>
      <c r="G25" s="32">
        <v>12523.4</v>
      </c>
      <c r="H25" s="32">
        <v>13026.8</v>
      </c>
    </row>
    <row r="26" spans="1:12" s="11" customFormat="1" ht="63">
      <c r="A26" s="14" t="s">
        <v>10</v>
      </c>
      <c r="B26" s="15">
        <v>915</v>
      </c>
      <c r="C26" s="16"/>
      <c r="D26" s="16"/>
      <c r="E26" s="15"/>
      <c r="F26" s="32">
        <v>507022.2</v>
      </c>
      <c r="G26" s="32">
        <v>524077.9</v>
      </c>
      <c r="H26" s="32">
        <v>540407.1</v>
      </c>
    </row>
    <row r="27" spans="1:12" s="11" customFormat="1" ht="47.25">
      <c r="A27" s="14" t="s">
        <v>11</v>
      </c>
      <c r="B27" s="15">
        <v>915</v>
      </c>
      <c r="C27" s="16"/>
      <c r="D27" s="16"/>
      <c r="E27" s="15"/>
      <c r="F27" s="32">
        <v>63981.8</v>
      </c>
      <c r="G27" s="32">
        <v>68981.8</v>
      </c>
      <c r="H27" s="32">
        <v>75981.8</v>
      </c>
    </row>
    <row r="28" spans="1:12" s="11" customFormat="1" ht="63">
      <c r="A28" s="14" t="s">
        <v>12</v>
      </c>
      <c r="B28" s="15">
        <v>915</v>
      </c>
      <c r="C28" s="16"/>
      <c r="D28" s="16"/>
      <c r="E28" s="15"/>
      <c r="F28" s="32">
        <v>100</v>
      </c>
      <c r="G28" s="32">
        <v>100</v>
      </c>
      <c r="H28" s="32">
        <v>100</v>
      </c>
    </row>
    <row r="29" spans="1:12" s="11" customFormat="1" ht="51" customHeight="1">
      <c r="A29" s="14" t="s">
        <v>13</v>
      </c>
      <c r="B29" s="15">
        <v>915</v>
      </c>
      <c r="C29" s="16"/>
      <c r="D29" s="16"/>
      <c r="E29" s="15"/>
      <c r="F29" s="32">
        <v>100</v>
      </c>
      <c r="G29" s="32">
        <v>100</v>
      </c>
      <c r="H29" s="32">
        <v>100</v>
      </c>
      <c r="J29" s="18"/>
      <c r="K29" s="18"/>
      <c r="L29" s="18"/>
    </row>
    <row r="30" spans="1:12" s="11" customFormat="1" ht="31.5">
      <c r="A30" s="9" t="s">
        <v>35</v>
      </c>
      <c r="B30" s="10"/>
      <c r="C30" s="10"/>
      <c r="D30" s="10"/>
      <c r="E30" s="10"/>
      <c r="F30" s="30">
        <f>F31+F33</f>
        <v>936646.29999999981</v>
      </c>
      <c r="G30" s="30">
        <f t="shared" ref="G30:H30" si="1">G31+G33</f>
        <v>901288.2</v>
      </c>
      <c r="H30" s="30">
        <f t="shared" si="1"/>
        <v>891487.8</v>
      </c>
    </row>
    <row r="31" spans="1:12" s="11" customFormat="1" ht="31.5">
      <c r="A31" s="22" t="s">
        <v>36</v>
      </c>
      <c r="B31" s="23"/>
      <c r="C31" s="23"/>
      <c r="D31" s="23"/>
      <c r="E31" s="23"/>
      <c r="F31" s="31">
        <f>F32</f>
        <v>357261.1</v>
      </c>
      <c r="G31" s="31">
        <f t="shared" ref="G31:H31" si="2">G32</f>
        <v>392172.1</v>
      </c>
      <c r="H31" s="31">
        <f t="shared" si="2"/>
        <v>393339.9</v>
      </c>
    </row>
    <row r="32" spans="1:12" s="11" customFormat="1" ht="63">
      <c r="A32" s="14" t="s">
        <v>14</v>
      </c>
      <c r="B32" s="15">
        <v>914</v>
      </c>
      <c r="C32" s="24">
        <v>262596.3</v>
      </c>
      <c r="D32" s="24">
        <v>184615.8</v>
      </c>
      <c r="E32" s="15">
        <v>70.3</v>
      </c>
      <c r="F32" s="32">
        <f>387093.1-29832</f>
        <v>357261.1</v>
      </c>
      <c r="G32" s="32">
        <v>392172.1</v>
      </c>
      <c r="H32" s="32">
        <v>393339.9</v>
      </c>
      <c r="I32" s="19"/>
    </row>
    <row r="33" spans="1:9" s="11" customFormat="1">
      <c r="A33" s="22" t="s">
        <v>34</v>
      </c>
      <c r="B33" s="13"/>
      <c r="C33" s="13"/>
      <c r="D33" s="13"/>
      <c r="E33" s="13"/>
      <c r="F33" s="31">
        <f>SUM(F34:F41)</f>
        <v>579385.19999999984</v>
      </c>
      <c r="G33" s="31">
        <f t="shared" ref="G33:H33" si="3">SUM(G34:G41)</f>
        <v>509116.1</v>
      </c>
      <c r="H33" s="31">
        <f t="shared" si="3"/>
        <v>498147.9</v>
      </c>
    </row>
    <row r="34" spans="1:9" s="11" customFormat="1" ht="47.25">
      <c r="A34" s="14" t="s">
        <v>15</v>
      </c>
      <c r="B34" s="15">
        <v>914</v>
      </c>
      <c r="C34" s="24">
        <v>45775.1</v>
      </c>
      <c r="D34" s="24">
        <v>44231.4</v>
      </c>
      <c r="E34" s="15">
        <v>96.6</v>
      </c>
      <c r="F34" s="32">
        <f>45775.1+147.8</f>
        <v>45922.9</v>
      </c>
      <c r="G34" s="32">
        <v>38904.699999999997</v>
      </c>
      <c r="H34" s="32">
        <v>31613.8</v>
      </c>
    </row>
    <row r="35" spans="1:9" s="11" customFormat="1">
      <c r="A35" s="37" t="s">
        <v>16</v>
      </c>
      <c r="B35" s="15">
        <v>914</v>
      </c>
      <c r="C35" s="24">
        <v>4303</v>
      </c>
      <c r="D35" s="24">
        <v>4073</v>
      </c>
      <c r="E35" s="15">
        <v>94.7</v>
      </c>
      <c r="F35" s="32">
        <v>5003</v>
      </c>
      <c r="G35" s="32">
        <v>4252.1000000000004</v>
      </c>
      <c r="H35" s="32">
        <v>3455.2</v>
      </c>
    </row>
    <row r="36" spans="1:9" s="11" customFormat="1">
      <c r="A36" s="38"/>
      <c r="B36" s="15">
        <v>915</v>
      </c>
      <c r="C36" s="24">
        <v>64398.3</v>
      </c>
      <c r="D36" s="24">
        <v>64170.9</v>
      </c>
      <c r="E36" s="15">
        <v>99.7</v>
      </c>
      <c r="F36" s="32">
        <f>44686.5+45226</f>
        <v>89912.5</v>
      </c>
      <c r="G36" s="32">
        <f>54732.8+7211.1</f>
        <v>61943.9</v>
      </c>
      <c r="H36" s="32">
        <f>44475.7+14863.6-0.1</f>
        <v>59339.199999999997</v>
      </c>
    </row>
    <row r="37" spans="1:9" s="11" customFormat="1">
      <c r="A37" s="39"/>
      <c r="B37" s="15">
        <v>918</v>
      </c>
      <c r="C37" s="24">
        <v>30400</v>
      </c>
      <c r="D37" s="24">
        <v>15623.6</v>
      </c>
      <c r="E37" s="15">
        <v>51.4</v>
      </c>
      <c r="F37" s="32">
        <v>33115.199999999997</v>
      </c>
      <c r="G37" s="32">
        <v>33115.300000000003</v>
      </c>
      <c r="H37" s="32">
        <v>33115.199999999997</v>
      </c>
    </row>
    <row r="38" spans="1:9" s="11" customFormat="1" ht="47.25">
      <c r="A38" s="25" t="s">
        <v>48</v>
      </c>
      <c r="B38" s="15">
        <v>914</v>
      </c>
      <c r="C38" s="24"/>
      <c r="D38" s="24"/>
      <c r="E38" s="15"/>
      <c r="F38" s="32">
        <v>33536.199999999997</v>
      </c>
      <c r="G38" s="32"/>
      <c r="H38" s="32"/>
    </row>
    <row r="39" spans="1:9" s="11" customFormat="1" ht="24.75" customHeight="1">
      <c r="A39" s="40" t="s">
        <v>30</v>
      </c>
      <c r="B39" s="15">
        <v>914</v>
      </c>
      <c r="C39" s="24"/>
      <c r="D39" s="24"/>
      <c r="E39" s="15"/>
      <c r="F39" s="33">
        <v>338231.1</v>
      </c>
      <c r="G39" s="33">
        <v>338231.1</v>
      </c>
      <c r="H39" s="33">
        <v>338231.1</v>
      </c>
    </row>
    <row r="40" spans="1:9" s="11" customFormat="1" ht="24.75" customHeight="1">
      <c r="A40" s="41"/>
      <c r="B40" s="15">
        <v>917</v>
      </c>
      <c r="C40" s="24"/>
      <c r="D40" s="24"/>
      <c r="E40" s="15"/>
      <c r="F40" s="34">
        <f>3342.9+870.2</f>
        <v>4213.1000000000004</v>
      </c>
      <c r="G40" s="34">
        <v>3237.5</v>
      </c>
      <c r="H40" s="34">
        <v>2961.9</v>
      </c>
    </row>
    <row r="41" spans="1:9" s="11" customFormat="1" ht="24.75" customHeight="1">
      <c r="A41" s="41"/>
      <c r="B41" s="15">
        <v>918</v>
      </c>
      <c r="C41" s="24"/>
      <c r="D41" s="24"/>
      <c r="E41" s="15"/>
      <c r="F41" s="32">
        <v>29451.200000000001</v>
      </c>
      <c r="G41" s="32">
        <v>29431.5</v>
      </c>
      <c r="H41" s="32">
        <v>29431.5</v>
      </c>
    </row>
    <row r="42" spans="1:9" s="11" customFormat="1" ht="58.5" customHeight="1">
      <c r="A42" s="9" t="s">
        <v>32</v>
      </c>
      <c r="B42" s="10"/>
      <c r="C42" s="10"/>
      <c r="D42" s="10"/>
      <c r="E42" s="10"/>
      <c r="F42" s="30">
        <f>F43+F46+F48</f>
        <v>169016.8</v>
      </c>
      <c r="G42" s="30">
        <f t="shared" ref="G42:H42" si="4">G43+G46+G48</f>
        <v>173312.80000000002</v>
      </c>
      <c r="H42" s="30">
        <f t="shared" si="4"/>
        <v>178066.7</v>
      </c>
    </row>
    <row r="43" spans="1:9" s="11" customFormat="1" ht="31.5">
      <c r="A43" s="22" t="s">
        <v>33</v>
      </c>
      <c r="B43" s="13"/>
      <c r="C43" s="13"/>
      <c r="D43" s="13"/>
      <c r="E43" s="13"/>
      <c r="F43" s="31">
        <f>SUM(F44:F45)</f>
        <v>28089.899999999998</v>
      </c>
      <c r="G43" s="31">
        <f t="shared" ref="G43:H43" si="5">SUM(G44:G45)</f>
        <v>53925</v>
      </c>
      <c r="H43" s="31">
        <f t="shared" si="5"/>
        <v>53925</v>
      </c>
    </row>
    <row r="44" spans="1:9" s="11" customFormat="1" ht="31.5">
      <c r="A44" s="26" t="s">
        <v>41</v>
      </c>
      <c r="B44" s="15">
        <v>915</v>
      </c>
      <c r="C44" s="24">
        <v>5140.3</v>
      </c>
      <c r="D44" s="24">
        <v>5140.3</v>
      </c>
      <c r="E44" s="15">
        <v>100</v>
      </c>
      <c r="F44" s="32">
        <f>2758.3+4709</f>
        <v>7467.3</v>
      </c>
      <c r="G44" s="32">
        <f>3852.5+122.5</f>
        <v>3975</v>
      </c>
      <c r="H44" s="32">
        <f>3524.5+450.4+0.1</f>
        <v>3975</v>
      </c>
      <c r="I44" s="19"/>
    </row>
    <row r="45" spans="1:9" s="11" customFormat="1" ht="47.25">
      <c r="A45" s="26" t="s">
        <v>17</v>
      </c>
      <c r="B45" s="15">
        <v>915</v>
      </c>
      <c r="C45" s="27">
        <v>197369</v>
      </c>
      <c r="D45" s="27">
        <v>197228</v>
      </c>
      <c r="E45" s="15">
        <v>99.9</v>
      </c>
      <c r="F45" s="32">
        <f>34660.7+15289.3-29327.4</f>
        <v>20622.599999999999</v>
      </c>
      <c r="G45" s="32">
        <f>48410.9+1539.1</f>
        <v>49950</v>
      </c>
      <c r="H45" s="32">
        <f>44289.6+5660.4</f>
        <v>49950</v>
      </c>
      <c r="I45" s="19"/>
    </row>
    <row r="46" spans="1:9" s="11" customFormat="1" ht="63">
      <c r="A46" s="22" t="s">
        <v>28</v>
      </c>
      <c r="B46" s="13"/>
      <c r="C46" s="13"/>
      <c r="D46" s="13"/>
      <c r="E46" s="13"/>
      <c r="F46" s="31">
        <f>F47</f>
        <v>114455.1</v>
      </c>
      <c r="G46" s="31">
        <f t="shared" ref="G46:H46" si="6">G47</f>
        <v>119292.2</v>
      </c>
      <c r="H46" s="31">
        <f t="shared" si="6"/>
        <v>124064</v>
      </c>
    </row>
    <row r="47" spans="1:9" s="11" customFormat="1" ht="47.25">
      <c r="A47" s="26" t="s">
        <v>29</v>
      </c>
      <c r="B47" s="15">
        <v>915</v>
      </c>
      <c r="C47" s="10"/>
      <c r="D47" s="10"/>
      <c r="E47" s="10"/>
      <c r="F47" s="32">
        <v>114455.1</v>
      </c>
      <c r="G47" s="32">
        <v>119292.2</v>
      </c>
      <c r="H47" s="32">
        <v>124064</v>
      </c>
    </row>
    <row r="48" spans="1:9" s="11" customFormat="1">
      <c r="A48" s="22" t="s">
        <v>18</v>
      </c>
      <c r="B48" s="13"/>
      <c r="C48" s="13"/>
      <c r="D48" s="13"/>
      <c r="E48" s="13"/>
      <c r="F48" s="31">
        <f>SUM(F49:F50)</f>
        <v>26471.8</v>
      </c>
      <c r="G48" s="31">
        <f t="shared" ref="G48" si="7">SUM(G49:G50)</f>
        <v>95.6</v>
      </c>
      <c r="H48" s="31">
        <f t="shared" ref="H48" si="8">SUM(H49:H50)</f>
        <v>77.7</v>
      </c>
    </row>
    <row r="49" spans="1:8" s="11" customFormat="1" ht="17.25" customHeight="1">
      <c r="A49" s="28" t="s">
        <v>52</v>
      </c>
      <c r="B49" s="15">
        <v>911</v>
      </c>
      <c r="C49" s="24">
        <v>10000</v>
      </c>
      <c r="D49" s="24">
        <v>8183.5</v>
      </c>
      <c r="E49" s="24">
        <v>81.8</v>
      </c>
      <c r="F49" s="32">
        <v>26366.2</v>
      </c>
      <c r="G49" s="32">
        <v>0</v>
      </c>
      <c r="H49" s="32">
        <v>0</v>
      </c>
    </row>
    <row r="50" spans="1:8" s="11" customFormat="1" ht="47.25">
      <c r="A50" s="14" t="s">
        <v>19</v>
      </c>
      <c r="B50" s="15">
        <v>911</v>
      </c>
      <c r="C50" s="15">
        <v>180</v>
      </c>
      <c r="D50" s="15">
        <v>0</v>
      </c>
      <c r="E50" s="15">
        <v>0</v>
      </c>
      <c r="F50" s="32">
        <v>105.6</v>
      </c>
      <c r="G50" s="32">
        <v>95.6</v>
      </c>
      <c r="H50" s="32">
        <v>77.7</v>
      </c>
    </row>
    <row r="51" spans="1:8" s="11" customFormat="1">
      <c r="A51" s="29" t="s">
        <v>24</v>
      </c>
      <c r="B51" s="7"/>
      <c r="C51" s="7"/>
      <c r="D51" s="7"/>
      <c r="E51" s="7"/>
      <c r="F51" s="35">
        <f>F42+F9+F30</f>
        <v>3753799.4</v>
      </c>
      <c r="G51" s="35">
        <f>G42+G9+G30</f>
        <v>3559282.5999999996</v>
      </c>
      <c r="H51" s="35">
        <f>H42+H9+H30</f>
        <v>3576422</v>
      </c>
    </row>
    <row r="52" spans="1:8" ht="18.75">
      <c r="F52" s="2"/>
      <c r="G52" s="2"/>
      <c r="H52" s="6" t="s">
        <v>51</v>
      </c>
    </row>
    <row r="53" spans="1:8">
      <c r="F53" s="2"/>
      <c r="G53" s="2"/>
      <c r="H53" s="2"/>
    </row>
  </sheetData>
  <mergeCells count="7">
    <mergeCell ref="A35:A37"/>
    <mergeCell ref="A39:A41"/>
    <mergeCell ref="A5:H5"/>
    <mergeCell ref="A7:A8"/>
    <mergeCell ref="B7:B8"/>
    <mergeCell ref="F7:F8"/>
    <mergeCell ref="G7:H7"/>
  </mergeCells>
  <pageMargins left="0.39370078740157483" right="0.31496062992125984" top="0.62992125984251968" bottom="0.39370078740157483" header="0.31496062992125984" footer="0.31496062992125984"/>
  <pageSetup paperSize="9" scale="69" fitToHeight="4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август</vt:lpstr>
      <vt:lpstr>Лист3</vt:lpstr>
      <vt:lpstr>август!Заголовки_для_печати</vt:lpstr>
      <vt:lpstr>август!Область_печати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2018-10-29T06:51:29Z</dcterms:modified>
</cp:coreProperties>
</file>